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КОРРЕКТ ОТ 17.01. (2)" sheetId="43" r:id="rId1"/>
    <sheet name="2022" sheetId="42" r:id="rId2"/>
    <sheet name="Лист2" sheetId="41" r:id="rId3"/>
  </sheets>
  <definedNames>
    <definedName name="_xlnm.Print_Area" localSheetId="1">'2022'!$A$1:$M$40</definedName>
    <definedName name="_xlnm.Print_Area" localSheetId="0">'КОРРЕКТ ОТ 17.01. (2)'!$A$1:$M$27</definedName>
  </definedNames>
  <calcPr calcId="125725"/>
</workbook>
</file>

<file path=xl/calcChain.xml><?xml version="1.0" encoding="utf-8"?>
<calcChain xmlns="http://schemas.openxmlformats.org/spreadsheetml/2006/main">
  <c r="L19" i="42"/>
  <c r="H19" s="1"/>
  <c r="J19" s="1"/>
  <c r="L17"/>
  <c r="M17"/>
  <c r="H18"/>
  <c r="J32" l="1"/>
  <c r="H32" s="1"/>
  <c r="I22" l="1"/>
  <c r="D34"/>
  <c r="G34"/>
  <c r="I34"/>
  <c r="K34"/>
  <c r="L34"/>
  <c r="M34"/>
  <c r="C34"/>
  <c r="D27"/>
  <c r="G27"/>
  <c r="I27"/>
  <c r="K27"/>
  <c r="L27"/>
  <c r="M27"/>
  <c r="C27"/>
  <c r="D22"/>
  <c r="G22"/>
  <c r="C22"/>
  <c r="J18"/>
  <c r="L18" s="1"/>
  <c r="J25"/>
  <c r="H25" s="1"/>
  <c r="J26"/>
  <c r="H26" s="1"/>
  <c r="J24"/>
  <c r="H24" s="1"/>
  <c r="H27" s="1"/>
  <c r="H22" l="1"/>
  <c r="M18"/>
  <c r="J27"/>
  <c r="J20"/>
  <c r="J33"/>
  <c r="H33" s="1"/>
  <c r="M22" l="1"/>
  <c r="J21"/>
  <c r="J30"/>
  <c r="H30" s="1"/>
  <c r="J31"/>
  <c r="H31" s="1"/>
  <c r="H20" i="43"/>
  <c r="I20"/>
  <c r="J20"/>
  <c r="K20"/>
  <c r="L20"/>
  <c r="M20"/>
  <c r="G20"/>
  <c r="D20"/>
  <c r="C20"/>
  <c r="L24"/>
  <c r="J24"/>
  <c r="H24"/>
  <c r="C24"/>
  <c r="G35" i="42"/>
  <c r="I35"/>
  <c r="M35" l="1"/>
  <c r="M40" s="1"/>
  <c r="J29"/>
  <c r="J34" s="1"/>
  <c r="H29" l="1"/>
  <c r="K22"/>
  <c r="K35" s="1"/>
  <c r="H34" l="1"/>
  <c r="H35" s="1"/>
  <c r="J22"/>
  <c r="J35" s="1"/>
  <c r="L22"/>
  <c r="L35" s="1"/>
  <c r="L40" s="1"/>
</calcChain>
</file>

<file path=xl/sharedStrings.xml><?xml version="1.0" encoding="utf-8"?>
<sst xmlns="http://schemas.openxmlformats.org/spreadsheetml/2006/main" count="140" uniqueCount="82">
  <si>
    <t>Решением  Горецкого райисполкома</t>
  </si>
  <si>
    <t>бюджет</t>
  </si>
  <si>
    <t>СОГЛАСОВАНО</t>
  </si>
  <si>
    <t>УТВЕРЖДЕНО</t>
  </si>
  <si>
    <t>Наименование объекта</t>
  </si>
  <si>
    <t>Общая площадь квартир жилых домов, м.кв.</t>
  </si>
  <si>
    <t>Сроки проведения капитального ремонта</t>
  </si>
  <si>
    <t>начало месяц, год</t>
  </si>
  <si>
    <t>окончание месяц, год</t>
  </si>
  <si>
    <t xml:space="preserve">сметная </t>
  </si>
  <si>
    <t>договорная</t>
  </si>
  <si>
    <t>№  п/п</t>
  </si>
  <si>
    <t>Всего</t>
  </si>
  <si>
    <t>в том числе</t>
  </si>
  <si>
    <t>Объекты с вводом площади  в текущем году</t>
  </si>
  <si>
    <t>________________________О.Н. Орлова</t>
  </si>
  <si>
    <t>№_________________________________</t>
  </si>
  <si>
    <t>август</t>
  </si>
  <si>
    <t>Разработка проектной документации</t>
  </si>
  <si>
    <t>Итого:</t>
  </si>
  <si>
    <t xml:space="preserve">Начальник финансового отдела Горецкого </t>
  </si>
  <si>
    <t>районного исполнительного комитета</t>
  </si>
  <si>
    <t xml:space="preserve">Текущий график 
капитального ремонта жилищного фонда ______г.
</t>
  </si>
  <si>
    <t>Стоимость проведения капитального ремонта, руб.</t>
  </si>
  <si>
    <t>Зам. начальника управления ЖКХ</t>
  </si>
  <si>
    <t>май</t>
  </si>
  <si>
    <t>февраль</t>
  </si>
  <si>
    <t>Ввод площади в текущем году,                м. кв.</t>
  </si>
  <si>
    <t>сумма от внесения платы за к/р граждан и арендаторами нежилых помещений</t>
  </si>
  <si>
    <t>июль</t>
  </si>
  <si>
    <t>_____________________   И.В.Курашова</t>
  </si>
  <si>
    <t>июнь</t>
  </si>
  <si>
    <t>апрель</t>
  </si>
  <si>
    <t>Могилевского облисполкома</t>
  </si>
  <si>
    <t xml:space="preserve">Капитальный ремонт  жилого дома №8 по улице Строителей в городе Горки </t>
  </si>
  <si>
    <t>Использовано средств на 01.01.2021 г. руб.</t>
  </si>
  <si>
    <t>Капитальный ремонт  жилого дома №45 по улице Калинина  в городе Горки</t>
  </si>
  <si>
    <t>Капитальный ремонт  жилого дома №7 по улице Ленина в агрогородке Ленино Горецкого района</t>
  </si>
  <si>
    <t xml:space="preserve">Капитальный ремонт  жилого дома №9по улице Строителей в городе Горки </t>
  </si>
  <si>
    <t>Капитальный ремонт  жилого дома №31 по улице Калинина  в городе Горки</t>
  </si>
  <si>
    <t>Капитальный ремонт  жилого дома №24  по проспекту Интерациональный в городе Горки</t>
  </si>
  <si>
    <t>"___"_______________2021 г.</t>
  </si>
  <si>
    <t>"___"_________________2021 г.</t>
  </si>
  <si>
    <t>"______"___________________2021 г.</t>
  </si>
  <si>
    <t xml:space="preserve">капитального ремонта жилищного фонда на 2021 г.
</t>
  </si>
  <si>
    <t>План финансирования 2021  года,   рублей</t>
  </si>
  <si>
    <t>стоимость работ на 2021 г.</t>
  </si>
  <si>
    <t>кредиторская задолженность на 01.01.2021 г.</t>
  </si>
  <si>
    <t>Главный специалист отдела ЖКХ Горецкого райисполкома</t>
  </si>
  <si>
    <t>О.П. Куриленок</t>
  </si>
  <si>
    <t>Затраты заказчика</t>
  </si>
  <si>
    <t>Всего:</t>
  </si>
  <si>
    <t>"___"_______________2022 г.</t>
  </si>
  <si>
    <t>"___"_________________2022 г.</t>
  </si>
  <si>
    <t>Использовано средств на 01.01.2022 г. руб.</t>
  </si>
  <si>
    <t>План финансирования 2022  года,   рублей</t>
  </si>
  <si>
    <t>кредиторская задолженность на 01.01.2022 г.</t>
  </si>
  <si>
    <t>стоимость работ на 2022 г.</t>
  </si>
  <si>
    <t>Капитальный ремонт  жилого дома №4  по проспекту Интерациональный в городе Горки</t>
  </si>
  <si>
    <t xml:space="preserve">Капитальный ремонт  жилого дома № 11 по улице Строителей в городе Горки </t>
  </si>
  <si>
    <t>Капитальный ремонт  жилого дома №31  по улице Калинина в городе Горки</t>
  </si>
  <si>
    <t xml:space="preserve">капитального ремонта жилищного фонда на 2022 г.
</t>
  </si>
  <si>
    <t>по программе</t>
  </si>
  <si>
    <t>требуется доп.</t>
  </si>
  <si>
    <t xml:space="preserve">Капитальный ремонт  жилого дома №5по улице Строителей в городе Горки </t>
  </si>
  <si>
    <t>июль 2022</t>
  </si>
  <si>
    <t>июль 2021</t>
  </si>
  <si>
    <t>февраль 2022</t>
  </si>
  <si>
    <t>январь 2022</t>
  </si>
  <si>
    <t>апрель 2022</t>
  </si>
  <si>
    <t>август 2022</t>
  </si>
  <si>
    <t>июнь    2022</t>
  </si>
  <si>
    <t>сентябрь 2022</t>
  </si>
  <si>
    <t>октябрь 2022</t>
  </si>
  <si>
    <r>
      <rPr>
        <sz val="10"/>
        <color theme="0"/>
        <rFont val="Times New Roman"/>
        <family val="1"/>
        <charset val="204"/>
      </rPr>
      <t xml:space="preserve">Зам. начальника </t>
    </r>
    <r>
      <rPr>
        <sz val="10"/>
        <rFont val="Times New Roman"/>
        <family val="1"/>
        <charset val="204"/>
      </rPr>
      <t>управления ЖКХ</t>
    </r>
  </si>
  <si>
    <r>
      <t xml:space="preserve">_____________________  </t>
    </r>
    <r>
      <rPr>
        <sz val="10"/>
        <color theme="0"/>
        <rFont val="Times New Roman"/>
        <family val="1"/>
        <charset val="204"/>
      </rPr>
      <t xml:space="preserve"> И.В.Курашова</t>
    </r>
  </si>
  <si>
    <t>в том числе остаток на 01.01.2022</t>
  </si>
  <si>
    <t>Заместитель председателя Горецкого райисполкома</t>
  </si>
  <si>
    <t>С.В.Котов</t>
  </si>
  <si>
    <t xml:space="preserve">Решение  </t>
  </si>
  <si>
    <t>Горецкого районного исполнительного комитета</t>
  </si>
  <si>
    <t>28 января 2022 г. № 1-47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</si>
</sst>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9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10"/>
      <color theme="0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rgb="FF00206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165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8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view="pageBreakPreview" topLeftCell="A10" zoomScale="90" zoomScaleNormal="80" zoomScaleSheetLayoutView="90" workbookViewId="0">
      <selection activeCell="J22" sqref="J22"/>
    </sheetView>
  </sheetViews>
  <sheetFormatPr defaultRowHeight="12.75"/>
  <cols>
    <col min="1" max="1" width="3.85546875" customWidth="1"/>
    <col min="2" max="2" width="19" customWidth="1"/>
    <col min="3" max="3" width="10.42578125" customWidth="1"/>
    <col min="4" max="4" width="9.5703125" customWidth="1"/>
    <col min="5" max="5" width="8.28515625" customWidth="1"/>
    <col min="6" max="6" width="10" customWidth="1"/>
    <col min="7" max="7" width="12.7109375" customWidth="1"/>
    <col min="8" max="8" width="13.5703125" customWidth="1"/>
    <col min="9" max="9" width="13.42578125" customWidth="1"/>
    <col min="10" max="10" width="12.85546875" customWidth="1"/>
    <col min="11" max="11" width="13.42578125" customWidth="1"/>
    <col min="12" max="12" width="12.28515625" customWidth="1"/>
    <col min="13" max="13" width="15.5703125" customWidth="1"/>
  </cols>
  <sheetData>
    <row r="2" spans="1:15">
      <c r="A2" s="1"/>
      <c r="B2" s="2" t="s">
        <v>2</v>
      </c>
      <c r="C2" s="2"/>
      <c r="D2" s="2"/>
      <c r="E2" s="1"/>
      <c r="F2" s="1"/>
      <c r="G2" s="69" t="s">
        <v>2</v>
      </c>
      <c r="H2" s="69"/>
      <c r="I2" s="69"/>
      <c r="J2" s="2"/>
      <c r="K2" s="69" t="s">
        <v>3</v>
      </c>
      <c r="L2" s="69"/>
      <c r="M2" s="69"/>
      <c r="N2" s="69"/>
      <c r="O2" s="69"/>
    </row>
    <row r="3" spans="1:15">
      <c r="A3" s="1"/>
      <c r="B3" s="2" t="s">
        <v>24</v>
      </c>
      <c r="C3" s="2"/>
      <c r="D3" s="2"/>
      <c r="E3" s="1"/>
      <c r="F3" s="1"/>
      <c r="G3" s="2" t="s">
        <v>20</v>
      </c>
      <c r="H3" s="2"/>
      <c r="I3" s="2"/>
      <c r="J3" s="1"/>
      <c r="K3" s="2" t="s">
        <v>0</v>
      </c>
      <c r="L3" s="2"/>
      <c r="M3" s="2"/>
      <c r="N3" s="2"/>
      <c r="O3" s="2"/>
    </row>
    <row r="4" spans="1:15">
      <c r="A4" s="1"/>
      <c r="B4" s="20" t="s">
        <v>33</v>
      </c>
      <c r="C4" s="20"/>
      <c r="D4" s="20"/>
      <c r="E4" s="1"/>
      <c r="F4" s="1"/>
      <c r="G4" s="69" t="s">
        <v>21</v>
      </c>
      <c r="H4" s="69"/>
      <c r="I4" s="69"/>
      <c r="J4" s="1"/>
      <c r="K4" s="2" t="s">
        <v>16</v>
      </c>
      <c r="L4" s="2"/>
      <c r="M4" s="2"/>
      <c r="N4" s="2"/>
      <c r="O4" s="2"/>
    </row>
    <row r="5" spans="1:15">
      <c r="A5" s="1"/>
      <c r="B5" s="2" t="s">
        <v>30</v>
      </c>
      <c r="C5" s="2"/>
      <c r="D5" s="2"/>
      <c r="E5" s="1"/>
      <c r="F5" s="1"/>
      <c r="G5" s="69" t="s">
        <v>15</v>
      </c>
      <c r="H5" s="69"/>
      <c r="I5" s="69"/>
      <c r="J5" s="69"/>
      <c r="K5" s="2" t="s">
        <v>43</v>
      </c>
      <c r="L5" s="2"/>
      <c r="M5" s="2"/>
      <c r="N5" s="2"/>
      <c r="O5" s="2"/>
    </row>
    <row r="6" spans="1:15">
      <c r="A6" s="1"/>
      <c r="B6" s="2" t="s">
        <v>41</v>
      </c>
      <c r="C6" s="2"/>
      <c r="D6" s="2"/>
      <c r="E6" s="1"/>
      <c r="F6" s="1"/>
      <c r="G6" s="2" t="s">
        <v>42</v>
      </c>
      <c r="H6" s="2"/>
      <c r="I6" s="2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1"/>
      <c r="O8" s="1"/>
    </row>
    <row r="9" spans="1:15">
      <c r="A9" s="70" t="s">
        <v>44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7" customHeight="1">
      <c r="A11" s="53" t="s">
        <v>11</v>
      </c>
      <c r="B11" s="53" t="s">
        <v>4</v>
      </c>
      <c r="C11" s="53" t="s">
        <v>5</v>
      </c>
      <c r="D11" s="53" t="s">
        <v>27</v>
      </c>
      <c r="E11" s="65" t="s">
        <v>6</v>
      </c>
      <c r="F11" s="66"/>
      <c r="G11" s="65" t="s">
        <v>23</v>
      </c>
      <c r="H11" s="66"/>
      <c r="I11" s="53" t="s">
        <v>35</v>
      </c>
      <c r="J11" s="56" t="s">
        <v>45</v>
      </c>
      <c r="K11" s="57"/>
      <c r="L11" s="57"/>
      <c r="M11" s="58"/>
    </row>
    <row r="12" spans="1:15" ht="22.5" customHeight="1">
      <c r="A12" s="54"/>
      <c r="B12" s="54"/>
      <c r="C12" s="54"/>
      <c r="D12" s="54"/>
      <c r="E12" s="67"/>
      <c r="F12" s="68"/>
      <c r="G12" s="67"/>
      <c r="H12" s="68"/>
      <c r="I12" s="54"/>
      <c r="J12" s="59" t="s">
        <v>12</v>
      </c>
      <c r="K12" s="62" t="s">
        <v>13</v>
      </c>
      <c r="L12" s="63"/>
      <c r="M12" s="64"/>
    </row>
    <row r="13" spans="1:15" ht="30" customHeight="1">
      <c r="A13" s="54"/>
      <c r="B13" s="54"/>
      <c r="C13" s="54"/>
      <c r="D13" s="54"/>
      <c r="E13" s="53" t="s">
        <v>7</v>
      </c>
      <c r="F13" s="53" t="s">
        <v>8</v>
      </c>
      <c r="G13" s="53" t="s">
        <v>9</v>
      </c>
      <c r="H13" s="53" t="s">
        <v>10</v>
      </c>
      <c r="I13" s="54"/>
      <c r="J13" s="60"/>
      <c r="K13" s="53" t="s">
        <v>47</v>
      </c>
      <c r="L13" s="56" t="s">
        <v>46</v>
      </c>
      <c r="M13" s="58"/>
    </row>
    <row r="14" spans="1:15" ht="123.75" customHeight="1">
      <c r="A14" s="55"/>
      <c r="B14" s="55"/>
      <c r="C14" s="55"/>
      <c r="D14" s="55"/>
      <c r="E14" s="55"/>
      <c r="F14" s="55"/>
      <c r="G14" s="55"/>
      <c r="H14" s="55"/>
      <c r="I14" s="55"/>
      <c r="J14" s="61"/>
      <c r="K14" s="55"/>
      <c r="L14" s="3" t="s">
        <v>1</v>
      </c>
      <c r="M14" s="3" t="s">
        <v>28</v>
      </c>
    </row>
    <row r="15" spans="1:1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</row>
    <row r="16" spans="1:15">
      <c r="A16" s="48" t="s">
        <v>14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1:13" ht="64.5" customHeight="1">
      <c r="A17" s="4">
        <v>1</v>
      </c>
      <c r="B17" s="5" t="s">
        <v>34</v>
      </c>
      <c r="C17" s="4">
        <v>2285</v>
      </c>
      <c r="D17" s="4">
        <v>2285</v>
      </c>
      <c r="E17" s="4" t="s">
        <v>32</v>
      </c>
      <c r="F17" s="4" t="s">
        <v>29</v>
      </c>
      <c r="G17" s="15">
        <v>411251</v>
      </c>
      <c r="H17" s="15">
        <v>411251</v>
      </c>
      <c r="I17" s="18"/>
      <c r="J17" s="15">
        <v>411251</v>
      </c>
      <c r="K17" s="9"/>
      <c r="L17" s="8">
        <v>301972</v>
      </c>
      <c r="M17" s="16">
        <v>109279</v>
      </c>
    </row>
    <row r="18" spans="1:13" ht="64.5" customHeight="1">
      <c r="A18" s="4">
        <v>2</v>
      </c>
      <c r="B18" s="19" t="s">
        <v>36</v>
      </c>
      <c r="C18" s="4">
        <v>1580</v>
      </c>
      <c r="D18" s="4">
        <v>1580</v>
      </c>
      <c r="E18" s="4" t="s">
        <v>31</v>
      </c>
      <c r="F18" s="4" t="s">
        <v>17</v>
      </c>
      <c r="G18" s="15">
        <v>416202</v>
      </c>
      <c r="H18" s="15">
        <v>416202</v>
      </c>
      <c r="I18" s="17"/>
      <c r="J18" s="15">
        <v>416202</v>
      </c>
      <c r="K18" s="9"/>
      <c r="L18" s="8">
        <v>309371</v>
      </c>
      <c r="M18" s="16">
        <v>106831</v>
      </c>
    </row>
    <row r="19" spans="1:13" ht="64.5" customHeight="1">
      <c r="A19" s="4">
        <v>3</v>
      </c>
      <c r="B19" s="19" t="s">
        <v>37</v>
      </c>
      <c r="C19" s="4">
        <v>1379</v>
      </c>
      <c r="D19" s="4">
        <v>1379</v>
      </c>
      <c r="E19" s="4" t="s">
        <v>25</v>
      </c>
      <c r="F19" s="4" t="s">
        <v>29</v>
      </c>
      <c r="G19" s="15">
        <v>530382</v>
      </c>
      <c r="H19" s="15">
        <v>530382</v>
      </c>
      <c r="I19" s="17"/>
      <c r="J19" s="15">
        <v>535351</v>
      </c>
      <c r="K19" s="16"/>
      <c r="L19" s="16">
        <v>160606</v>
      </c>
      <c r="M19" s="8">
        <v>374745</v>
      </c>
    </row>
    <row r="20" spans="1:13" ht="13.5" customHeight="1">
      <c r="A20" s="4"/>
      <c r="B20" s="5" t="s">
        <v>19</v>
      </c>
      <c r="C20" s="8">
        <f>C17+C18+C19</f>
        <v>5244</v>
      </c>
      <c r="D20" s="8">
        <f>D17+D18+D19</f>
        <v>5244</v>
      </c>
      <c r="E20" s="8"/>
      <c r="F20" s="8"/>
      <c r="G20" s="8">
        <f>G17+G18+G19</f>
        <v>1357835</v>
      </c>
      <c r="H20" s="8">
        <f t="shared" ref="H20:M20" si="0">H17+H18+H19</f>
        <v>1357835</v>
      </c>
      <c r="I20" s="8">
        <f t="shared" si="0"/>
        <v>0</v>
      </c>
      <c r="J20" s="8">
        <f t="shared" si="0"/>
        <v>1362804</v>
      </c>
      <c r="K20" s="8">
        <f t="shared" si="0"/>
        <v>0</v>
      </c>
      <c r="L20" s="8">
        <f t="shared" si="0"/>
        <v>771949</v>
      </c>
      <c r="M20" s="8">
        <f t="shared" si="0"/>
        <v>590855</v>
      </c>
    </row>
    <row r="21" spans="1:13">
      <c r="A21" s="48" t="s">
        <v>18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1:13" ht="51.75" customHeight="1">
      <c r="A22" s="4">
        <v>3</v>
      </c>
      <c r="B22" s="19" t="s">
        <v>39</v>
      </c>
      <c r="C22" s="4">
        <v>4356</v>
      </c>
      <c r="D22" s="4"/>
      <c r="E22" s="4" t="s">
        <v>26</v>
      </c>
      <c r="F22" s="4" t="s">
        <v>25</v>
      </c>
      <c r="G22" s="4"/>
      <c r="H22" s="8">
        <v>35000</v>
      </c>
      <c r="I22" s="6"/>
      <c r="J22" s="8">
        <v>35000</v>
      </c>
      <c r="K22" s="9"/>
      <c r="L22" s="8">
        <v>35000</v>
      </c>
      <c r="M22" s="8"/>
    </row>
    <row r="23" spans="1:13" ht="51.75" customHeight="1">
      <c r="A23" s="4">
        <v>4</v>
      </c>
      <c r="B23" s="5" t="s">
        <v>40</v>
      </c>
      <c r="C23" s="4">
        <v>12523</v>
      </c>
      <c r="D23" s="4"/>
      <c r="E23" s="4" t="s">
        <v>31</v>
      </c>
      <c r="F23" s="4" t="s">
        <v>17</v>
      </c>
      <c r="G23" s="4"/>
      <c r="H23" s="8">
        <v>60000</v>
      </c>
      <c r="I23" s="6"/>
      <c r="J23" s="8">
        <v>60000</v>
      </c>
      <c r="K23" s="9"/>
      <c r="L23" s="8">
        <v>60000</v>
      </c>
      <c r="M23" s="8"/>
    </row>
    <row r="24" spans="1:13" ht="14.25" customHeight="1">
      <c r="A24" s="4"/>
      <c r="B24" s="5" t="s">
        <v>19</v>
      </c>
      <c r="C24" s="4">
        <f>SUM(C22:C23)</f>
        <v>16879</v>
      </c>
      <c r="D24" s="8"/>
      <c r="E24" s="4"/>
      <c r="F24" s="4"/>
      <c r="G24" s="7"/>
      <c r="H24" s="8">
        <f>H22+H23</f>
        <v>95000</v>
      </c>
      <c r="I24" s="8"/>
      <c r="J24" s="8">
        <f>J22+J23</f>
        <v>95000</v>
      </c>
      <c r="K24" s="8"/>
      <c r="L24" s="8">
        <f>SUM(L22:L23)</f>
        <v>95000</v>
      </c>
      <c r="M24" s="8"/>
    </row>
    <row r="25" spans="1:13">
      <c r="A25" s="10"/>
      <c r="B25" s="11"/>
      <c r="C25" s="10"/>
      <c r="D25" s="12"/>
      <c r="E25" s="13"/>
      <c r="F25" s="13"/>
      <c r="G25" s="13"/>
      <c r="H25" s="13"/>
      <c r="I25" s="13"/>
      <c r="J25" s="13"/>
      <c r="K25" s="13"/>
      <c r="L25" s="13"/>
      <c r="M25" s="13"/>
    </row>
    <row r="26" spans="1:13">
      <c r="A26" s="10"/>
      <c r="B26" s="1" t="s">
        <v>48</v>
      </c>
      <c r="C26" s="1"/>
      <c r="D26" s="1"/>
      <c r="E26" s="1"/>
      <c r="F26" s="1"/>
      <c r="G26" s="1"/>
      <c r="H26" s="1"/>
      <c r="I26" s="1"/>
      <c r="J26" s="1"/>
      <c r="K26" s="1"/>
      <c r="L26" s="1" t="s">
        <v>49</v>
      </c>
      <c r="M26" s="13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24">
    <mergeCell ref="E11:F12"/>
    <mergeCell ref="G11:H12"/>
    <mergeCell ref="G2:I2"/>
    <mergeCell ref="K2:O2"/>
    <mergeCell ref="G4:I4"/>
    <mergeCell ref="G5:J5"/>
    <mergeCell ref="A8:M8"/>
    <mergeCell ref="A9:M9"/>
    <mergeCell ref="A16:M16"/>
    <mergeCell ref="A21:M21"/>
    <mergeCell ref="I11:I14"/>
    <mergeCell ref="J11:M11"/>
    <mergeCell ref="J12:J14"/>
    <mergeCell ref="K12:M12"/>
    <mergeCell ref="E13:E14"/>
    <mergeCell ref="F13:F14"/>
    <mergeCell ref="G13:G14"/>
    <mergeCell ref="H13:H14"/>
    <mergeCell ref="K13:K14"/>
    <mergeCell ref="L13:M13"/>
    <mergeCell ref="A11:A14"/>
    <mergeCell ref="B11:B14"/>
    <mergeCell ref="C11:C14"/>
    <mergeCell ref="D11:D14"/>
  </mergeCells>
  <pageMargins left="0.78740157480314965" right="0.55118110236220474" top="0.35433070866141736" bottom="0.23622047244094491" header="0.31496062992125984" footer="0.19685039370078741"/>
  <pageSetup paperSize="9" scale="82" fitToHeight="4" orientation="landscape" verticalDpi="0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tabSelected="1" view="pageBreakPreview" zoomScale="90" zoomScaleNormal="80" zoomScaleSheetLayoutView="90" workbookViewId="0">
      <selection activeCell="T18" sqref="T18"/>
    </sheetView>
  </sheetViews>
  <sheetFormatPr defaultRowHeight="12.75"/>
  <cols>
    <col min="1" max="1" width="3.85546875" customWidth="1"/>
    <col min="2" max="2" width="19" customWidth="1"/>
    <col min="3" max="3" width="10.42578125" customWidth="1"/>
    <col min="4" max="4" width="9.5703125" customWidth="1"/>
    <col min="5" max="5" width="8.28515625" customWidth="1"/>
    <col min="6" max="6" width="10" customWidth="1"/>
    <col min="7" max="7" width="12.7109375" customWidth="1"/>
    <col min="8" max="8" width="13.5703125" customWidth="1"/>
    <col min="9" max="9" width="13.42578125" customWidth="1"/>
    <col min="10" max="10" width="12.85546875" customWidth="1"/>
    <col min="11" max="11" width="13.42578125" customWidth="1"/>
    <col min="12" max="12" width="12.28515625" customWidth="1"/>
    <col min="13" max="13" width="15.5703125" customWidth="1"/>
    <col min="16" max="16" width="10.42578125" bestFit="1" customWidth="1"/>
  </cols>
  <sheetData>
    <row r="2" spans="1:15">
      <c r="A2" s="1"/>
      <c r="B2" s="2" t="s">
        <v>2</v>
      </c>
      <c r="C2" s="2"/>
      <c r="D2" s="2"/>
      <c r="E2" s="1"/>
      <c r="F2" s="1"/>
      <c r="G2" s="69" t="s">
        <v>2</v>
      </c>
      <c r="H2" s="69"/>
      <c r="I2" s="69"/>
      <c r="J2" s="2"/>
      <c r="K2" s="69" t="s">
        <v>3</v>
      </c>
      <c r="L2" s="69"/>
      <c r="M2" s="69"/>
      <c r="N2" s="69"/>
      <c r="O2" s="69"/>
    </row>
    <row r="3" spans="1:15">
      <c r="A3" s="1"/>
      <c r="B3" s="2" t="s">
        <v>74</v>
      </c>
      <c r="C3" s="2"/>
      <c r="D3" s="2"/>
      <c r="E3" s="1"/>
      <c r="F3" s="1"/>
      <c r="G3" s="2" t="s">
        <v>20</v>
      </c>
      <c r="H3" s="2"/>
      <c r="I3" s="2"/>
      <c r="J3" s="1"/>
      <c r="K3" s="2" t="s">
        <v>79</v>
      </c>
      <c r="L3" s="2"/>
      <c r="M3" s="2"/>
      <c r="N3" s="2"/>
      <c r="O3" s="2"/>
    </row>
    <row r="4" spans="1:15">
      <c r="A4" s="1"/>
      <c r="B4" s="14" t="s">
        <v>33</v>
      </c>
      <c r="C4" s="14"/>
      <c r="D4" s="14"/>
      <c r="E4" s="1"/>
      <c r="F4" s="1"/>
      <c r="G4" s="69" t="s">
        <v>21</v>
      </c>
      <c r="H4" s="69"/>
      <c r="I4" s="69"/>
      <c r="J4" s="1"/>
      <c r="K4" s="2" t="s">
        <v>80</v>
      </c>
      <c r="L4" s="2"/>
      <c r="M4" s="2"/>
      <c r="N4" s="2"/>
      <c r="O4" s="2"/>
    </row>
    <row r="5" spans="1:15">
      <c r="A5" s="1"/>
      <c r="B5" s="2" t="s">
        <v>75</v>
      </c>
      <c r="C5" s="39"/>
      <c r="D5" s="39"/>
      <c r="E5" s="1"/>
      <c r="F5" s="1"/>
      <c r="G5" s="69" t="s">
        <v>15</v>
      </c>
      <c r="H5" s="69"/>
      <c r="I5" s="69"/>
      <c r="J5" s="69"/>
      <c r="K5" s="2" t="s">
        <v>81</v>
      </c>
      <c r="L5" s="2"/>
      <c r="M5" s="2"/>
      <c r="N5" s="2"/>
      <c r="O5" s="2"/>
    </row>
    <row r="6" spans="1:15">
      <c r="A6" s="1"/>
      <c r="B6" s="2" t="s">
        <v>52</v>
      </c>
      <c r="C6" s="2"/>
      <c r="D6" s="2"/>
      <c r="E6" s="1"/>
      <c r="F6" s="1"/>
      <c r="G6" s="2" t="s">
        <v>53</v>
      </c>
      <c r="H6" s="2"/>
      <c r="I6" s="2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1"/>
      <c r="O8" s="1"/>
    </row>
    <row r="9" spans="1:15">
      <c r="A9" s="70" t="s">
        <v>61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88"/>
      <c r="M10" s="88"/>
      <c r="N10" s="1"/>
      <c r="O10" s="1"/>
    </row>
    <row r="11" spans="1:15" ht="19.5" customHeight="1">
      <c r="A11" s="72" t="s">
        <v>11</v>
      </c>
      <c r="B11" s="72" t="s">
        <v>4</v>
      </c>
      <c r="C11" s="72" t="s">
        <v>5</v>
      </c>
      <c r="D11" s="72" t="s">
        <v>27</v>
      </c>
      <c r="E11" s="84" t="s">
        <v>6</v>
      </c>
      <c r="F11" s="85"/>
      <c r="G11" s="84" t="s">
        <v>23</v>
      </c>
      <c r="H11" s="85"/>
      <c r="I11" s="72" t="s">
        <v>54</v>
      </c>
      <c r="J11" s="74" t="s">
        <v>55</v>
      </c>
      <c r="K11" s="77"/>
      <c r="L11" s="77"/>
      <c r="M11" s="75"/>
    </row>
    <row r="12" spans="1:15" ht="22.5" customHeight="1">
      <c r="A12" s="76"/>
      <c r="B12" s="76"/>
      <c r="C12" s="76"/>
      <c r="D12" s="76"/>
      <c r="E12" s="86"/>
      <c r="F12" s="87"/>
      <c r="G12" s="86"/>
      <c r="H12" s="87"/>
      <c r="I12" s="76"/>
      <c r="J12" s="78" t="s">
        <v>12</v>
      </c>
      <c r="K12" s="81" t="s">
        <v>13</v>
      </c>
      <c r="L12" s="82"/>
      <c r="M12" s="83"/>
    </row>
    <row r="13" spans="1:15" ht="21.75" customHeight="1">
      <c r="A13" s="76"/>
      <c r="B13" s="76"/>
      <c r="C13" s="76"/>
      <c r="D13" s="76"/>
      <c r="E13" s="72" t="s">
        <v>7</v>
      </c>
      <c r="F13" s="72" t="s">
        <v>8</v>
      </c>
      <c r="G13" s="72" t="s">
        <v>9</v>
      </c>
      <c r="H13" s="72" t="s">
        <v>10</v>
      </c>
      <c r="I13" s="76"/>
      <c r="J13" s="79"/>
      <c r="K13" s="72" t="s">
        <v>56</v>
      </c>
      <c r="L13" s="74" t="s">
        <v>57</v>
      </c>
      <c r="M13" s="75"/>
    </row>
    <row r="14" spans="1:15" ht="79.5" customHeight="1">
      <c r="A14" s="73"/>
      <c r="B14" s="73"/>
      <c r="C14" s="73"/>
      <c r="D14" s="73"/>
      <c r="E14" s="73"/>
      <c r="F14" s="73"/>
      <c r="G14" s="73"/>
      <c r="H14" s="73"/>
      <c r="I14" s="73"/>
      <c r="J14" s="80"/>
      <c r="K14" s="73"/>
      <c r="L14" s="38" t="s">
        <v>1</v>
      </c>
      <c r="M14" s="38" t="s">
        <v>28</v>
      </c>
    </row>
    <row r="15" spans="1:1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</row>
    <row r="16" spans="1:15">
      <c r="A16" s="48" t="s">
        <v>14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41"/>
      <c r="O16" s="41"/>
    </row>
    <row r="17" spans="1:17" ht="51">
      <c r="A17" s="21">
        <v>1</v>
      </c>
      <c r="B17" s="5" t="s">
        <v>64</v>
      </c>
      <c r="C17" s="4">
        <v>5477</v>
      </c>
      <c r="D17" s="4">
        <v>5477</v>
      </c>
      <c r="E17" s="26" t="s">
        <v>66</v>
      </c>
      <c r="F17" s="26" t="s">
        <v>67</v>
      </c>
      <c r="G17" s="15">
        <v>1429361</v>
      </c>
      <c r="H17" s="15">
        <v>1313832</v>
      </c>
      <c r="I17" s="15">
        <v>1091500</v>
      </c>
      <c r="J17" s="15">
        <v>222332</v>
      </c>
      <c r="K17" s="8"/>
      <c r="L17" s="8">
        <f>AVERAGE(J17*0.4)</f>
        <v>88932.800000000003</v>
      </c>
      <c r="M17" s="16">
        <f>AVERAGE(J17*0.6)</f>
        <v>133399.19999999998</v>
      </c>
      <c r="N17" s="42"/>
      <c r="O17" s="42"/>
      <c r="P17" s="40"/>
      <c r="Q17" s="46"/>
    </row>
    <row r="18" spans="1:17" ht="51">
      <c r="A18" s="21">
        <v>2</v>
      </c>
      <c r="B18" s="19" t="s">
        <v>38</v>
      </c>
      <c r="C18" s="4">
        <v>4077</v>
      </c>
      <c r="D18" s="4">
        <v>4077</v>
      </c>
      <c r="E18" s="26" t="s">
        <v>69</v>
      </c>
      <c r="F18" s="26" t="s">
        <v>70</v>
      </c>
      <c r="G18" s="15">
        <v>1201334</v>
      </c>
      <c r="H18" s="15">
        <f>G18*0.9</f>
        <v>1081200.6000000001</v>
      </c>
      <c r="I18" s="15"/>
      <c r="J18" s="15">
        <f>H18</f>
        <v>1081200.6000000001</v>
      </c>
      <c r="K18" s="24"/>
      <c r="L18" s="8">
        <f>AVERAGE(J18*0.7)</f>
        <v>756840.42</v>
      </c>
      <c r="M18" s="16">
        <f t="shared" ref="M18" si="0">AVERAGE(H18*0.3)</f>
        <v>324360.18</v>
      </c>
      <c r="N18" s="42"/>
      <c r="O18" s="42"/>
      <c r="P18" s="40"/>
      <c r="Q18" s="46"/>
    </row>
    <row r="19" spans="1:17" ht="51">
      <c r="A19" s="21">
        <v>3</v>
      </c>
      <c r="B19" s="19" t="s">
        <v>59</v>
      </c>
      <c r="C19" s="4">
        <v>1477</v>
      </c>
      <c r="D19" s="4">
        <v>1477</v>
      </c>
      <c r="E19" s="26" t="s">
        <v>69</v>
      </c>
      <c r="F19" s="26" t="s">
        <v>71</v>
      </c>
      <c r="G19" s="15">
        <v>511498</v>
      </c>
      <c r="H19" s="15">
        <f>SUM(L19:M19)</f>
        <v>434113.82</v>
      </c>
      <c r="I19" s="15"/>
      <c r="J19" s="15">
        <f>H19</f>
        <v>434113.82</v>
      </c>
      <c r="K19" s="25"/>
      <c r="L19" s="8">
        <f>311502.28+1773.22</f>
        <v>313275.5</v>
      </c>
      <c r="M19" s="16">
        <v>120838.32</v>
      </c>
      <c r="N19" s="42"/>
      <c r="O19" s="42"/>
      <c r="P19" s="40"/>
      <c r="Q19" s="46"/>
    </row>
    <row r="20" spans="1:17" ht="63.75">
      <c r="A20" s="21"/>
      <c r="B20" s="5" t="s">
        <v>58</v>
      </c>
      <c r="C20" s="4">
        <v>1977</v>
      </c>
      <c r="D20" s="4">
        <v>1977</v>
      </c>
      <c r="E20" s="26" t="s">
        <v>65</v>
      </c>
      <c r="F20" s="26" t="s">
        <v>72</v>
      </c>
      <c r="G20" s="15">
        <v>644830</v>
      </c>
      <c r="H20" s="15">
        <v>553002.1</v>
      </c>
      <c r="I20" s="15"/>
      <c r="J20" s="15">
        <f t="shared" ref="J20" si="1">SUM(K20:M20)</f>
        <v>553002.1</v>
      </c>
      <c r="K20" s="8"/>
      <c r="L20" s="8">
        <v>336601.26</v>
      </c>
      <c r="M20" s="16">
        <v>216400.84</v>
      </c>
      <c r="N20" s="42"/>
      <c r="O20" s="42"/>
      <c r="P20" s="40"/>
      <c r="Q20" s="46"/>
    </row>
    <row r="21" spans="1:17" ht="51">
      <c r="A21" s="21">
        <v>4</v>
      </c>
      <c r="B21" s="5" t="s">
        <v>60</v>
      </c>
      <c r="C21" s="4">
        <v>4356</v>
      </c>
      <c r="D21" s="4">
        <v>4356</v>
      </c>
      <c r="E21" s="26" t="s">
        <v>65</v>
      </c>
      <c r="F21" s="26" t="s">
        <v>73</v>
      </c>
      <c r="G21" s="15">
        <v>1226410</v>
      </c>
      <c r="H21" s="15">
        <v>1062207.18</v>
      </c>
      <c r="I21" s="15"/>
      <c r="J21" s="15">
        <f t="shared" ref="J21" si="2">SUM(K21:M21)</f>
        <v>1062207.18</v>
      </c>
      <c r="K21" s="25"/>
      <c r="L21" s="8">
        <v>640186.02</v>
      </c>
      <c r="M21" s="16">
        <v>422021.16</v>
      </c>
      <c r="N21" s="42"/>
      <c r="O21" s="42"/>
      <c r="P21" s="40"/>
      <c r="Q21" s="46"/>
    </row>
    <row r="22" spans="1:17" ht="13.5" customHeight="1">
      <c r="A22" s="4"/>
      <c r="B22" s="5" t="s">
        <v>19</v>
      </c>
      <c r="C22" s="47">
        <f>SUM(C17:C21)</f>
        <v>17364</v>
      </c>
      <c r="D22" s="47">
        <f>SUM(D17:D21)</f>
        <v>17364</v>
      </c>
      <c r="E22" s="8"/>
      <c r="F22" s="8"/>
      <c r="G22" s="8">
        <f t="shared" ref="G22:M22" si="3">SUM(G17:G21)</f>
        <v>5013433</v>
      </c>
      <c r="H22" s="8">
        <f t="shared" si="3"/>
        <v>4444355.7</v>
      </c>
      <c r="I22" s="8">
        <f t="shared" si="3"/>
        <v>1091500</v>
      </c>
      <c r="J22" s="8">
        <f t="shared" si="3"/>
        <v>3352855.7</v>
      </c>
      <c r="K22" s="8">
        <f t="shared" si="3"/>
        <v>0</v>
      </c>
      <c r="L22" s="8">
        <f t="shared" si="3"/>
        <v>2135836</v>
      </c>
      <c r="M22" s="8">
        <f t="shared" si="3"/>
        <v>1217019.7</v>
      </c>
    </row>
    <row r="23" spans="1:17">
      <c r="A23" s="48" t="s">
        <v>18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1:17" ht="63.75">
      <c r="A24" s="27"/>
      <c r="B24" s="28" t="s">
        <v>58</v>
      </c>
      <c r="C24" s="29">
        <v>1977</v>
      </c>
      <c r="D24" s="29">
        <v>1977</v>
      </c>
      <c r="E24" s="30" t="s">
        <v>68</v>
      </c>
      <c r="F24" s="30" t="s">
        <v>69</v>
      </c>
      <c r="G24" s="29"/>
      <c r="H24" s="31">
        <f>AVERAGE(J24)</f>
        <v>32788.870000000003</v>
      </c>
      <c r="I24" s="32"/>
      <c r="J24" s="31">
        <f>AVERAGE(K24:M24)</f>
        <v>32788.870000000003</v>
      </c>
      <c r="K24" s="33"/>
      <c r="L24" s="34"/>
      <c r="M24" s="31">
        <v>32788.870000000003</v>
      </c>
    </row>
    <row r="25" spans="1:17" ht="63.75">
      <c r="A25" s="27"/>
      <c r="B25" s="28" t="s">
        <v>40</v>
      </c>
      <c r="C25" s="29">
        <v>12523</v>
      </c>
      <c r="D25" s="29">
        <v>12523</v>
      </c>
      <c r="E25" s="30" t="s">
        <v>68</v>
      </c>
      <c r="F25" s="30" t="s">
        <v>69</v>
      </c>
      <c r="G25" s="29"/>
      <c r="H25" s="31">
        <f t="shared" ref="H25:H26" si="4">AVERAGE(J25)</f>
        <v>59615.11</v>
      </c>
      <c r="I25" s="32"/>
      <c r="J25" s="31">
        <f t="shared" ref="J25:J26" si="5">AVERAGE(K25:M25)</f>
        <v>59615.11</v>
      </c>
      <c r="K25" s="33"/>
      <c r="L25" s="34"/>
      <c r="M25" s="31">
        <v>59615.11</v>
      </c>
    </row>
    <row r="26" spans="1:17" ht="51">
      <c r="A26" s="27"/>
      <c r="B26" s="35" t="s">
        <v>39</v>
      </c>
      <c r="C26" s="29">
        <v>4356</v>
      </c>
      <c r="D26" s="29">
        <v>4356</v>
      </c>
      <c r="E26" s="30" t="s">
        <v>68</v>
      </c>
      <c r="F26" s="30" t="s">
        <v>69</v>
      </c>
      <c r="G26" s="29"/>
      <c r="H26" s="31">
        <f t="shared" si="4"/>
        <v>46443.040000000001</v>
      </c>
      <c r="I26" s="32"/>
      <c r="J26" s="31">
        <f t="shared" si="5"/>
        <v>46443.040000000001</v>
      </c>
      <c r="K26" s="33"/>
      <c r="L26" s="34"/>
      <c r="M26" s="31">
        <v>46443.040000000001</v>
      </c>
    </row>
    <row r="27" spans="1:17" ht="14.25" customHeight="1">
      <c r="A27" s="4"/>
      <c r="B27" s="5" t="s">
        <v>19</v>
      </c>
      <c r="C27" s="36">
        <f>SUM(C24:C26)</f>
        <v>18856</v>
      </c>
      <c r="D27" s="36">
        <f>SUM(D24:D26)</f>
        <v>18856</v>
      </c>
      <c r="E27" s="7"/>
      <c r="F27" s="7"/>
      <c r="G27" s="7">
        <f t="shared" ref="G27:M27" si="6">SUM(G24:G26)</f>
        <v>0</v>
      </c>
      <c r="H27" s="7">
        <f t="shared" si="6"/>
        <v>138847.02000000002</v>
      </c>
      <c r="I27" s="7">
        <f t="shared" si="6"/>
        <v>0</v>
      </c>
      <c r="J27" s="7">
        <f t="shared" si="6"/>
        <v>138847.02000000002</v>
      </c>
      <c r="K27" s="7">
        <f t="shared" si="6"/>
        <v>0</v>
      </c>
      <c r="L27" s="7">
        <f t="shared" si="6"/>
        <v>0</v>
      </c>
      <c r="M27" s="7">
        <f t="shared" si="6"/>
        <v>138847.02000000002</v>
      </c>
    </row>
    <row r="28" spans="1:17" ht="14.25" customHeight="1">
      <c r="A28" s="89" t="s">
        <v>50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7" ht="51">
      <c r="A29" s="4"/>
      <c r="B29" s="5" t="s">
        <v>64</v>
      </c>
      <c r="C29" s="4">
        <v>5477</v>
      </c>
      <c r="D29" s="4">
        <v>5477</v>
      </c>
      <c r="E29" s="26" t="s">
        <v>66</v>
      </c>
      <c r="F29" s="26" t="s">
        <v>67</v>
      </c>
      <c r="G29" s="7"/>
      <c r="H29" s="8">
        <f>SUM(J29)</f>
        <v>2360</v>
      </c>
      <c r="I29" s="8"/>
      <c r="J29" s="23">
        <f>SUM(K29:M29)</f>
        <v>2360</v>
      </c>
      <c r="K29" s="8"/>
      <c r="L29" s="8"/>
      <c r="M29" s="8">
        <v>2360</v>
      </c>
    </row>
    <row r="30" spans="1:17" ht="51">
      <c r="A30" s="4"/>
      <c r="B30" s="19" t="s">
        <v>38</v>
      </c>
      <c r="C30" s="4">
        <v>4077</v>
      </c>
      <c r="D30" s="4">
        <v>4077</v>
      </c>
      <c r="E30" s="26" t="s">
        <v>69</v>
      </c>
      <c r="F30" s="26" t="s">
        <v>70</v>
      </c>
      <c r="G30" s="7"/>
      <c r="H30" s="8">
        <f t="shared" ref="H30:H33" si="7">SUM(J30)</f>
        <v>11460</v>
      </c>
      <c r="I30" s="8"/>
      <c r="J30" s="23">
        <f t="shared" ref="J30:J33" si="8">SUM(K30:M30)</f>
        <v>11460</v>
      </c>
      <c r="K30" s="8"/>
      <c r="L30" s="8"/>
      <c r="M30" s="8">
        <v>11460</v>
      </c>
    </row>
    <row r="31" spans="1:17" ht="51">
      <c r="A31" s="4"/>
      <c r="B31" s="19" t="s">
        <v>59</v>
      </c>
      <c r="C31" s="4">
        <v>1477</v>
      </c>
      <c r="D31" s="4">
        <v>1477</v>
      </c>
      <c r="E31" s="26" t="s">
        <v>69</v>
      </c>
      <c r="F31" s="26" t="s">
        <v>71</v>
      </c>
      <c r="G31" s="7"/>
      <c r="H31" s="8">
        <f t="shared" si="7"/>
        <v>4717</v>
      </c>
      <c r="I31" s="8"/>
      <c r="J31" s="23">
        <f t="shared" si="8"/>
        <v>4717</v>
      </c>
      <c r="K31" s="8"/>
      <c r="L31" s="8"/>
      <c r="M31" s="8">
        <v>4717</v>
      </c>
    </row>
    <row r="32" spans="1:17" ht="63.75">
      <c r="A32" s="4"/>
      <c r="B32" s="5" t="s">
        <v>58</v>
      </c>
      <c r="C32" s="4">
        <v>1977</v>
      </c>
      <c r="D32" s="4">
        <v>1977</v>
      </c>
      <c r="E32" s="26" t="s">
        <v>65</v>
      </c>
      <c r="F32" s="26" t="s">
        <v>72</v>
      </c>
      <c r="G32" s="7"/>
      <c r="H32" s="8">
        <f>SUM(J32)</f>
        <v>5940</v>
      </c>
      <c r="I32" s="8"/>
      <c r="J32" s="23">
        <f>SUM(K32:M32)</f>
        <v>5940</v>
      </c>
      <c r="K32" s="8"/>
      <c r="L32" s="8"/>
      <c r="M32" s="8">
        <v>5940</v>
      </c>
    </row>
    <row r="33" spans="1:13" ht="51">
      <c r="A33" s="4"/>
      <c r="B33" s="5" t="s">
        <v>60</v>
      </c>
      <c r="C33" s="4">
        <v>4356</v>
      </c>
      <c r="D33" s="4">
        <v>4356</v>
      </c>
      <c r="E33" s="26" t="s">
        <v>65</v>
      </c>
      <c r="F33" s="26" t="s">
        <v>73</v>
      </c>
      <c r="G33" s="7"/>
      <c r="H33" s="8">
        <f t="shared" si="7"/>
        <v>11300</v>
      </c>
      <c r="I33" s="8"/>
      <c r="J33" s="23">
        <f t="shared" si="8"/>
        <v>11300</v>
      </c>
      <c r="K33" s="8"/>
      <c r="L33" s="8"/>
      <c r="M33" s="8">
        <v>11300</v>
      </c>
    </row>
    <row r="34" spans="1:13" ht="14.25" customHeight="1">
      <c r="A34" s="4"/>
      <c r="B34" s="5" t="s">
        <v>19</v>
      </c>
      <c r="C34" s="37">
        <f>SUM(C29:C33)</f>
        <v>17364</v>
      </c>
      <c r="D34" s="37">
        <f t="shared" ref="D34:M34" si="9">SUM(D29:D33)</f>
        <v>17364</v>
      </c>
      <c r="E34" s="7"/>
      <c r="F34" s="7"/>
      <c r="G34" s="7">
        <f t="shared" si="9"/>
        <v>0</v>
      </c>
      <c r="H34" s="7">
        <f t="shared" si="9"/>
        <v>35777</v>
      </c>
      <c r="I34" s="7">
        <f t="shared" si="9"/>
        <v>0</v>
      </c>
      <c r="J34" s="7">
        <f t="shared" si="9"/>
        <v>35777</v>
      </c>
      <c r="K34" s="7">
        <f t="shared" si="9"/>
        <v>0</v>
      </c>
      <c r="L34" s="7">
        <f t="shared" si="9"/>
        <v>0</v>
      </c>
      <c r="M34" s="7">
        <f t="shared" si="9"/>
        <v>35777</v>
      </c>
    </row>
    <row r="35" spans="1:13" ht="14.25" customHeight="1">
      <c r="A35" s="4"/>
      <c r="B35" s="5" t="s">
        <v>51</v>
      </c>
      <c r="C35" s="4"/>
      <c r="D35" s="8"/>
      <c r="E35" s="4"/>
      <c r="F35" s="4"/>
      <c r="G35" s="7">
        <f t="shared" ref="G35:M35" si="10">SUM(G22+G27+G34)</f>
        <v>5013433</v>
      </c>
      <c r="H35" s="7">
        <f t="shared" si="10"/>
        <v>4618979.7200000007</v>
      </c>
      <c r="I35" s="7">
        <f t="shared" si="10"/>
        <v>1091500</v>
      </c>
      <c r="J35" s="7">
        <f t="shared" si="10"/>
        <v>3527479.72</v>
      </c>
      <c r="K35" s="7">
        <f t="shared" si="10"/>
        <v>0</v>
      </c>
      <c r="L35" s="7">
        <f t="shared" si="10"/>
        <v>2135836</v>
      </c>
      <c r="M35" s="7">
        <f t="shared" si="10"/>
        <v>1391643.72</v>
      </c>
    </row>
    <row r="36" spans="1:13" ht="25.5">
      <c r="A36" s="4"/>
      <c r="B36" s="5" t="s">
        <v>76</v>
      </c>
      <c r="C36" s="4"/>
      <c r="D36" s="8"/>
      <c r="E36" s="4"/>
      <c r="F36" s="4"/>
      <c r="G36" s="7"/>
      <c r="H36" s="7"/>
      <c r="I36" s="7"/>
      <c r="J36" s="7"/>
      <c r="K36" s="7"/>
      <c r="L36" s="7"/>
      <c r="M36" s="7">
        <v>111407.72</v>
      </c>
    </row>
    <row r="37" spans="1:13" ht="14.25" customHeight="1">
      <c r="A37" s="22"/>
      <c r="B37" s="11"/>
      <c r="C37" s="22"/>
      <c r="D37" s="12"/>
      <c r="E37" s="22"/>
      <c r="F37" s="22"/>
      <c r="G37" s="13"/>
      <c r="H37" s="12"/>
      <c r="I37" s="12"/>
      <c r="J37" s="12"/>
      <c r="K37" s="43" t="s">
        <v>62</v>
      </c>
      <c r="L37" s="43">
        <v>2135836</v>
      </c>
      <c r="M37" s="43">
        <v>1391643.72</v>
      </c>
    </row>
    <row r="38" spans="1:13">
      <c r="A38" s="10"/>
      <c r="B38" s="11"/>
      <c r="C38" s="10"/>
      <c r="D38" s="12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0"/>
      <c r="B39" s="1" t="s">
        <v>77</v>
      </c>
      <c r="C39" s="1"/>
      <c r="D39" s="1"/>
      <c r="E39" s="1"/>
      <c r="F39" s="1"/>
      <c r="G39" s="1"/>
      <c r="H39" s="1"/>
      <c r="I39" s="1"/>
      <c r="J39" s="1"/>
      <c r="K39" s="1"/>
      <c r="L39" s="1" t="s">
        <v>78</v>
      </c>
      <c r="M39" s="13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44" t="s">
        <v>63</v>
      </c>
      <c r="L40" s="45">
        <f>AVERAGE(L37-L35)</f>
        <v>0</v>
      </c>
      <c r="M40" s="45">
        <f>AVERAGE(M37-M35)</f>
        <v>0</v>
      </c>
    </row>
  </sheetData>
  <mergeCells count="26">
    <mergeCell ref="A28:M28"/>
    <mergeCell ref="A23:M23"/>
    <mergeCell ref="G11:H12"/>
    <mergeCell ref="F13:F14"/>
    <mergeCell ref="C11:C14"/>
    <mergeCell ref="G13:G14"/>
    <mergeCell ref="A9:M9"/>
    <mergeCell ref="H13:H14"/>
    <mergeCell ref="K13:K14"/>
    <mergeCell ref="L13:M13"/>
    <mergeCell ref="A16:M16"/>
    <mergeCell ref="B11:B14"/>
    <mergeCell ref="D11:D14"/>
    <mergeCell ref="I11:I14"/>
    <mergeCell ref="J11:M11"/>
    <mergeCell ref="J12:J14"/>
    <mergeCell ref="K12:M12"/>
    <mergeCell ref="E11:F12"/>
    <mergeCell ref="A11:A14"/>
    <mergeCell ref="E13:E14"/>
    <mergeCell ref="L10:M10"/>
    <mergeCell ref="G2:I2"/>
    <mergeCell ref="K2:O2"/>
    <mergeCell ref="G4:I4"/>
    <mergeCell ref="G5:J5"/>
    <mergeCell ref="A8:M8"/>
  </mergeCells>
  <pageMargins left="0.78740157480314965" right="0.55118110236220474" top="0.35433070866141736" bottom="0.23622047244094491" header="0.31496062992125984" footer="0.19685039370078741"/>
  <pageSetup paperSize="9" scale="82" fitToHeight="4" orientation="landscape" verticalDpi="0" r:id="rId1"/>
  <rowBreaks count="1" manualBreakCount="1">
    <brk id="2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КОРРЕКТ ОТ 17.01. (2)</vt:lpstr>
      <vt:lpstr>2022</vt:lpstr>
      <vt:lpstr>Лист2</vt:lpstr>
      <vt:lpstr>'2022'!Область_печати</vt:lpstr>
      <vt:lpstr>'КОРРЕКТ ОТ 17.01.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Писарева Галина Александровна</cp:lastModifiedBy>
  <cp:lastPrinted>2022-01-13T09:49:38Z</cp:lastPrinted>
  <dcterms:created xsi:type="dcterms:W3CDTF">1996-10-08T23:32:33Z</dcterms:created>
  <dcterms:modified xsi:type="dcterms:W3CDTF">2022-02-09T12:23:44Z</dcterms:modified>
</cp:coreProperties>
</file>